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96" windowHeight="7212" activeTab="0"/>
  </bookViews>
  <sheets>
    <sheet name="equipe" sheetId="1" r:id="rId1"/>
    <sheet name="serviços" sheetId="2" r:id="rId2"/>
    <sheet name="Resumo" sheetId="3" r:id="rId3"/>
    <sheet name="Cronograma" sheetId="4" r:id="rId4"/>
  </sheets>
  <definedNames/>
  <calcPr fullCalcOnLoad="1"/>
</workbook>
</file>

<file path=xl/sharedStrings.xml><?xml version="1.0" encoding="utf-8"?>
<sst xmlns="http://schemas.openxmlformats.org/spreadsheetml/2006/main" count="179" uniqueCount="121">
  <si>
    <t>Assunto:</t>
  </si>
  <si>
    <t>Título:</t>
  </si>
  <si>
    <t>Data:</t>
  </si>
  <si>
    <t>Local:</t>
  </si>
  <si>
    <t>K1:</t>
  </si>
  <si>
    <t>K2:</t>
  </si>
  <si>
    <t>Item</t>
  </si>
  <si>
    <t>Código</t>
  </si>
  <si>
    <t>Órgão</t>
  </si>
  <si>
    <t>Descrição</t>
  </si>
  <si>
    <t>Remuneração (R$)</t>
  </si>
  <si>
    <t>Alocação</t>
  </si>
  <si>
    <t>Custo 
(R$)</t>
  </si>
  <si>
    <t>Preço Total
(Com K) R$</t>
  </si>
  <si>
    <t>Peso %</t>
  </si>
  <si>
    <t>Mensal</t>
  </si>
  <si>
    <t>Horária</t>
  </si>
  <si>
    <t>Horas</t>
  </si>
  <si>
    <t>EQUIPE TÉCNICA PERMANENTE</t>
  </si>
  <si>
    <t>1.1</t>
  </si>
  <si>
    <t>Coordenador</t>
  </si>
  <si>
    <t>1.2</t>
  </si>
  <si>
    <t>1.3</t>
  </si>
  <si>
    <t>1.4</t>
  </si>
  <si>
    <t>Subtotal 1 - Equipe Técnica Permanente</t>
  </si>
  <si>
    <t>EQUIPE TÉCNICA DE CONSULTORES</t>
  </si>
  <si>
    <t>2.1</t>
  </si>
  <si>
    <t>2.2</t>
  </si>
  <si>
    <t>Subtotal 2 - Equipe Técnica de Consultores</t>
  </si>
  <si>
    <t>VALOR TOTAL - Inclusos K's</t>
  </si>
  <si>
    <t>R$</t>
  </si>
  <si>
    <t>DETALHAMENTO DO FATOR K</t>
  </si>
  <si>
    <t>3.1</t>
  </si>
  <si>
    <t>ES - ENCARGOS SOCIAIS</t>
  </si>
  <si>
    <t>3.2</t>
  </si>
  <si>
    <t>ESA - ENCARGOS SOCIAIS SOBRE RPA</t>
  </si>
  <si>
    <t>3.3</t>
  </si>
  <si>
    <t>ARDF - ADMINISTRAÇÃO, RISCO E DESPESAS FINANCEIRAS</t>
  </si>
  <si>
    <t>3.4</t>
  </si>
  <si>
    <t>L - LUCRO</t>
  </si>
  <si>
    <t>3.5</t>
  </si>
  <si>
    <t>DFL - DESPESAS FISCAIS LEGAIS</t>
  </si>
  <si>
    <t>DFL=(PIS+COFINS+ISS)/(1-PIS+COFINS+ISS)</t>
  </si>
  <si>
    <t xml:space="preserve">PIS </t>
  </si>
  <si>
    <t>COFINS</t>
  </si>
  <si>
    <t>ISS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</si>
  <si>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</si>
  <si>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</si>
  <si>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</si>
  <si>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</si>
  <si>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</si>
  <si>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</si>
  <si>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Observações:</t>
  </si>
  <si>
    <t>AGEVAP</t>
  </si>
  <si>
    <t>K:</t>
  </si>
  <si>
    <t>Qtde</t>
  </si>
  <si>
    <t>Unidade</t>
  </si>
  <si>
    <t>Custo Unit
(R$)</t>
  </si>
  <si>
    <t>Preço Unit
(com BDI) R$</t>
  </si>
  <si>
    <t>Preço Total
(R$)</t>
  </si>
  <si>
    <t>SERVIÇOS</t>
  </si>
  <si>
    <t>Cotação</t>
  </si>
  <si>
    <t>mês</t>
  </si>
  <si>
    <t>Locação de veículos</t>
  </si>
  <si>
    <t>Diária</t>
  </si>
  <si>
    <t>VALOR TOTAL - Incluso K</t>
  </si>
  <si>
    <t>K</t>
  </si>
  <si>
    <t>K = (1+L)*(1+DFL)</t>
  </si>
  <si>
    <t>O K foi calculado através de fórmulas estabelecidas pelo Acórdão 1787/2011. Os parâmetros utilizados foram estabelecidos pela Nota Técnica Conjunta nº 01/2012/SIP/SAF da Agência Nacional de Águas.</t>
  </si>
  <si>
    <t>Especialista em recursos hídricos</t>
  </si>
  <si>
    <t>assistente administrativo com conhecimento mobilização social e comunicação.</t>
  </si>
  <si>
    <t>GER</t>
  </si>
  <si>
    <t>ERH</t>
  </si>
  <si>
    <t>Horas trabalhadas /mês</t>
  </si>
  <si>
    <t>Número de meses da contratação</t>
  </si>
  <si>
    <t>Apostila do curso</t>
  </si>
  <si>
    <t>Livro de educação ambiental</t>
  </si>
  <si>
    <t>volume</t>
  </si>
  <si>
    <t>Preço Total</t>
  </si>
  <si>
    <t>Valor dos Serviços</t>
  </si>
  <si>
    <t xml:space="preserve">VALOR TOTAL </t>
  </si>
  <si>
    <t>Equipe tecnica de consultores</t>
  </si>
  <si>
    <t>Equipe técnica permanente</t>
  </si>
  <si>
    <t>assistente pedagógico com conhecimento em educação ambiental</t>
  </si>
  <si>
    <t>Etapa</t>
  </si>
  <si>
    <t>Meses</t>
  </si>
  <si>
    <t>Descrição da etapa</t>
  </si>
  <si>
    <t>Capacitação dos gestores municipais</t>
  </si>
  <si>
    <t>Elaboraração de um documento das melhores práticas</t>
  </si>
  <si>
    <t>Apoio a implantação dos projetos ambientais hierarquizados</t>
  </si>
  <si>
    <t>Custo</t>
  </si>
  <si>
    <t xml:space="preserve">Total </t>
  </si>
  <si>
    <t>Equipe técnica</t>
  </si>
  <si>
    <t>Consultoria</t>
  </si>
  <si>
    <t>Serviços específicos</t>
  </si>
  <si>
    <t>1 -</t>
  </si>
  <si>
    <t>2 -</t>
  </si>
  <si>
    <t>Para definição do número de diárias foi considerado na etapa 1 - 320 diárias, na etapa 2 -168 diárias e na etapa 3 - 80 diárias</t>
  </si>
  <si>
    <t>Diárias</t>
  </si>
  <si>
    <t>Produto 1</t>
  </si>
  <si>
    <t>Produto 2</t>
  </si>
  <si>
    <t>Descrição da etapa/produto</t>
  </si>
  <si>
    <t>Produtos de 3 a 6</t>
  </si>
  <si>
    <t>Produtos de 7 a 22</t>
  </si>
  <si>
    <t>Produto 23</t>
  </si>
  <si>
    <t>Produto 24</t>
  </si>
  <si>
    <t>Custo/produto</t>
  </si>
  <si>
    <t>Cronograma de execução e desembolso</t>
  </si>
  <si>
    <t>Especialista em informática</t>
  </si>
  <si>
    <t>DIR</t>
  </si>
  <si>
    <t>DNIT</t>
  </si>
  <si>
    <t>Serviço de alimentação</t>
  </si>
  <si>
    <t>pessoas</t>
  </si>
  <si>
    <t>3 -</t>
  </si>
  <si>
    <t>Para definição do serviço de alimentação foi considerado 3 dias de curso de capacitação de aulas presenciais para 368 participantes</t>
  </si>
  <si>
    <t>3.6</t>
  </si>
  <si>
    <t>Video educativo</t>
  </si>
  <si>
    <t>unidades</t>
  </si>
  <si>
    <t>3.7</t>
  </si>
  <si>
    <t>Material de apoio</t>
  </si>
  <si>
    <t>reuniões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</si>
</sst>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#,##0.000"/>
    <numFmt numFmtId="16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i/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1"/>
      <color theme="4" tint="-0.24997000396251678"/>
      <name val="Calibri"/>
      <family val="2"/>
    </font>
    <font>
      <b/>
      <i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" fontId="33" fillId="33" borderId="10" xfId="0" applyNumberFormat="1" applyFont="1" applyFill="1" applyBorder="1" applyAlignment="1">
      <alignment horizontal="center" vertical="center"/>
    </xf>
    <xf numFmtId="164" fontId="7" fillId="0" borderId="0" xfId="6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3" fontId="7" fillId="0" borderId="0" xfId="61" applyNumberFormat="1" applyFont="1" applyFill="1" applyBorder="1" applyAlignment="1">
      <alignment horizontal="center" vertical="center"/>
    </xf>
    <xf numFmtId="165" fontId="7" fillId="0" borderId="0" xfId="61" applyNumberFormat="1" applyFont="1" applyFill="1" applyBorder="1" applyAlignment="1">
      <alignment horizontal="center" vertical="center"/>
    </xf>
    <xf numFmtId="43" fontId="7" fillId="0" borderId="0" xfId="6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3" fillId="34" borderId="10" xfId="0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justify" vertical="center"/>
    </xf>
    <xf numFmtId="4" fontId="33" fillId="34" borderId="12" xfId="0" applyNumberFormat="1" applyFont="1" applyFill="1" applyBorder="1" applyAlignment="1">
      <alignment vertical="center"/>
    </xf>
    <xf numFmtId="4" fontId="33" fillId="34" borderId="13" xfId="0" applyNumberFormat="1" applyFon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justify" vertical="center" wrapText="1"/>
    </xf>
    <xf numFmtId="4" fontId="0" fillId="36" borderId="12" xfId="0" applyNumberFormat="1" applyFill="1" applyBorder="1" applyAlignment="1">
      <alignment vertical="center"/>
    </xf>
    <xf numFmtId="4" fontId="45" fillId="36" borderId="13" xfId="0" applyNumberFormat="1" applyFont="1" applyFill="1" applyBorder="1" applyAlignment="1">
      <alignment vertical="center"/>
    </xf>
    <xf numFmtId="4" fontId="0" fillId="36" borderId="13" xfId="0" applyNumberFormat="1" applyFill="1" applyBorder="1" applyAlignment="1">
      <alignment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right" vertical="center" wrapText="1"/>
    </xf>
    <xf numFmtId="4" fontId="48" fillId="35" borderId="13" xfId="0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justify" vertical="center" wrapText="1"/>
    </xf>
    <xf numFmtId="4" fontId="0" fillId="37" borderId="10" xfId="0" applyNumberFormat="1" applyFill="1" applyBorder="1" applyAlignment="1">
      <alignment vertical="center"/>
    </xf>
    <xf numFmtId="10" fontId="7" fillId="0" borderId="0" xfId="49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7" fillId="3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164" fontId="6" fillId="3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4" fontId="0" fillId="37" borderId="0" xfId="0" applyNumberFormat="1" applyFill="1" applyBorder="1" applyAlignment="1">
      <alignment vertical="center"/>
    </xf>
    <xf numFmtId="10" fontId="7" fillId="37" borderId="0" xfId="49" applyNumberFormat="1" applyFont="1" applyFill="1" applyBorder="1" applyAlignment="1">
      <alignment vertical="center"/>
    </xf>
    <xf numFmtId="0" fontId="49" fillId="37" borderId="0" xfId="0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horizontal="center" vertical="center"/>
    </xf>
    <xf numFmtId="10" fontId="7" fillId="37" borderId="0" xfId="49" applyNumberFormat="1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64" fontId="33" fillId="33" borderId="0" xfId="0" applyNumberFormat="1" applyFont="1" applyFill="1" applyBorder="1" applyAlignment="1">
      <alignment horizontal="center" vertical="center"/>
    </xf>
    <xf numFmtId="1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43" fontId="33" fillId="33" borderId="0" xfId="61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4" fontId="33" fillId="33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4" fontId="33" fillId="33" borderId="0" xfId="49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30" fillId="35" borderId="12" xfId="0" applyNumberFormat="1" applyFont="1" applyFill="1" applyBorder="1" applyAlignment="1">
      <alignment vertical="center"/>
    </xf>
    <xf numFmtId="14" fontId="45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33" fillId="33" borderId="10" xfId="0" applyNumberFormat="1" applyFont="1" applyFill="1" applyBorder="1" applyAlignment="1">
      <alignment horizontal="center" vertical="center"/>
    </xf>
    <xf numFmtId="164" fontId="7" fillId="0" borderId="0" xfId="6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3" fontId="7" fillId="0" borderId="0" xfId="61" applyNumberFormat="1" applyFont="1" applyFill="1" applyBorder="1" applyAlignment="1">
      <alignment horizontal="center" vertical="center"/>
    </xf>
    <xf numFmtId="165" fontId="7" fillId="0" borderId="0" xfId="61" applyNumberFormat="1" applyFont="1" applyFill="1" applyBorder="1" applyAlignment="1">
      <alignment horizontal="center" vertical="center"/>
    </xf>
    <xf numFmtId="43" fontId="7" fillId="0" borderId="0" xfId="6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4" fontId="48" fillId="35" borderId="10" xfId="0" applyNumberFormat="1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justify" vertical="center"/>
    </xf>
    <xf numFmtId="4" fontId="33" fillId="34" borderId="12" xfId="0" applyNumberFormat="1" applyFont="1" applyFill="1" applyBorder="1" applyAlignment="1">
      <alignment vertical="center"/>
    </xf>
    <xf numFmtId="4" fontId="33" fillId="34" borderId="13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right" vertical="center" wrapText="1"/>
    </xf>
    <xf numFmtId="4" fontId="30" fillId="35" borderId="11" xfId="0" applyNumberFormat="1" applyFont="1" applyFill="1" applyBorder="1" applyAlignment="1">
      <alignment vertical="center"/>
    </xf>
    <xf numFmtId="4" fontId="48" fillId="35" borderId="13" xfId="0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 quotePrefix="1">
      <alignment horizontal="center" vertical="center"/>
    </xf>
    <xf numFmtId="0" fontId="0" fillId="37" borderId="10" xfId="0" applyFill="1" applyBorder="1" applyAlignment="1">
      <alignment horizontal="justify" vertical="center" wrapText="1"/>
    </xf>
    <xf numFmtId="4" fontId="0" fillId="37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justify" vertical="center" wrapText="1"/>
    </xf>
    <xf numFmtId="10" fontId="7" fillId="0" borderId="0" xfId="49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7" fillId="37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164" fontId="6" fillId="3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4" fontId="0" fillId="37" borderId="0" xfId="0" applyNumberFormat="1" applyFill="1" applyBorder="1" applyAlignment="1">
      <alignment vertical="center"/>
    </xf>
    <xf numFmtId="10" fontId="7" fillId="37" borderId="0" xfId="49" applyNumberFormat="1" applyFont="1" applyFill="1" applyBorder="1" applyAlignment="1">
      <alignment vertical="center"/>
    </xf>
    <xf numFmtId="0" fontId="49" fillId="37" borderId="0" xfId="0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horizontal="center" vertical="center"/>
    </xf>
    <xf numFmtId="10" fontId="7" fillId="37" borderId="0" xfId="49" applyNumberFormat="1" applyFont="1" applyFill="1" applyBorder="1" applyAlignment="1">
      <alignment horizontal="left" vertical="center"/>
    </xf>
    <xf numFmtId="43" fontId="7" fillId="37" borderId="0" xfId="61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64" fontId="33" fillId="33" borderId="0" xfId="0" applyNumberFormat="1" applyFont="1" applyFill="1" applyBorder="1" applyAlignment="1">
      <alignment horizontal="center" vertical="center"/>
    </xf>
    <xf numFmtId="1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43" fontId="33" fillId="33" borderId="0" xfId="61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4" fontId="33" fillId="33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4" fontId="33" fillId="33" borderId="0" xfId="49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justify" vertical="center" wrapText="1"/>
    </xf>
    <xf numFmtId="14" fontId="45" fillId="0" borderId="0" xfId="0" applyNumberFormat="1" applyFont="1" applyAlignment="1">
      <alignment vertical="center"/>
    </xf>
    <xf numFmtId="4" fontId="33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/>
    </xf>
    <xf numFmtId="4" fontId="33" fillId="34" borderId="10" xfId="0" applyNumberFormat="1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right" vertical="center" wrapText="1"/>
    </xf>
    <xf numFmtId="4" fontId="48" fillId="33" borderId="13" xfId="0" applyNumberFormat="1" applyFont="1" applyFill="1" applyBorder="1" applyAlignment="1">
      <alignment vertical="center"/>
    </xf>
    <xf numFmtId="0" fontId="33" fillId="35" borderId="13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justify" vertical="center"/>
    </xf>
    <xf numFmtId="0" fontId="0" fillId="37" borderId="13" xfId="0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3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1" fillId="33" borderId="0" xfId="0" applyFont="1" applyFill="1" applyAlignment="1">
      <alignment horizontal="center"/>
    </xf>
    <xf numFmtId="2" fontId="0" fillId="37" borderId="10" xfId="0" applyNumberFormat="1" applyFill="1" applyBorder="1" applyAlignment="1">
      <alignment horizontal="center" vertical="center"/>
    </xf>
    <xf numFmtId="3" fontId="0" fillId="37" borderId="10" xfId="0" applyNumberFormat="1" applyFill="1" applyBorder="1" applyAlignment="1">
      <alignment horizontal="center" vertical="center"/>
    </xf>
    <xf numFmtId="10" fontId="14" fillId="37" borderId="10" xfId="49" applyNumberFormat="1" applyFont="1" applyFill="1" applyBorder="1" applyAlignment="1">
      <alignment vertical="center"/>
    </xf>
    <xf numFmtId="10" fontId="15" fillId="36" borderId="10" xfId="49" applyNumberFormat="1" applyFont="1" applyFill="1" applyBorder="1" applyAlignment="1">
      <alignment vertical="center"/>
    </xf>
    <xf numFmtId="166" fontId="0" fillId="0" borderId="0" xfId="49" applyNumberFormat="1" applyFont="1" applyAlignment="1">
      <alignment/>
    </xf>
    <xf numFmtId="10" fontId="50" fillId="35" borderId="10" xfId="49" applyNumberFormat="1" applyFont="1" applyFill="1" applyBorder="1" applyAlignment="1">
      <alignment vertical="center"/>
    </xf>
    <xf numFmtId="10" fontId="14" fillId="37" borderId="10" xfId="49" applyNumberFormat="1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/>
    </xf>
    <xf numFmtId="4" fontId="0" fillId="37" borderId="12" xfId="0" applyNumberFormat="1" applyFill="1" applyBorder="1" applyAlignment="1">
      <alignment horizontal="justify" vertical="center" wrapText="1"/>
    </xf>
    <xf numFmtId="4" fontId="0" fillId="0" borderId="10" xfId="0" applyNumberForma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14" fillId="37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top"/>
    </xf>
    <xf numFmtId="0" fontId="0" fillId="13" borderId="14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0" fillId="0" borderId="0" xfId="0" applyNumberForma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7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168" fontId="33" fillId="38" borderId="17" xfId="45" applyNumberFormat="1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vertical="center"/>
    </xf>
    <xf numFmtId="0" fontId="30" fillId="38" borderId="18" xfId="0" applyFont="1" applyFill="1" applyBorder="1" applyAlignment="1">
      <alignment vertical="center"/>
    </xf>
    <xf numFmtId="0" fontId="33" fillId="38" borderId="19" xfId="0" applyFont="1" applyFill="1" applyBorder="1" applyAlignment="1">
      <alignment horizontal="center" vertical="center"/>
    </xf>
    <xf numFmtId="0" fontId="33" fillId="38" borderId="20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justify" vertical="center" wrapText="1"/>
    </xf>
    <xf numFmtId="4" fontId="33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4" fontId="50" fillId="35" borderId="11" xfId="0" applyNumberFormat="1" applyFont="1" applyFill="1" applyBorder="1" applyAlignment="1">
      <alignment horizontal="center" vertical="center"/>
    </xf>
    <xf numFmtId="4" fontId="50" fillId="35" borderId="12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4" fontId="50" fillId="35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justify" vertical="center" wrapText="1"/>
    </xf>
    <xf numFmtId="0" fontId="33" fillId="38" borderId="21" xfId="0" applyFont="1" applyFill="1" applyBorder="1" applyAlignment="1">
      <alignment horizontal="center" vertical="center"/>
    </xf>
    <xf numFmtId="0" fontId="33" fillId="38" borderId="16" xfId="0" applyFont="1" applyFill="1" applyBorder="1" applyAlignment="1">
      <alignment horizontal="center" vertical="center"/>
    </xf>
    <xf numFmtId="0" fontId="33" fillId="38" borderId="19" xfId="0" applyFont="1" applyFill="1" applyBorder="1" applyAlignment="1">
      <alignment horizontal="left" vertical="center"/>
    </xf>
    <xf numFmtId="0" fontId="33" fillId="38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3" fillId="38" borderId="19" xfId="0" applyFont="1" applyFill="1" applyBorder="1" applyAlignment="1">
      <alignment horizontal="center" vertical="center"/>
    </xf>
    <xf numFmtId="0" fontId="33" fillId="38" borderId="20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3" fillId="38" borderId="22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44" fontId="45" fillId="0" borderId="0" xfId="4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7109375" style="0" customWidth="1"/>
    <col min="2" max="2" width="7.7109375" style="0" customWidth="1"/>
    <col min="3" max="3" width="8.7109375" style="0" customWidth="1"/>
    <col min="4" max="4" width="35.140625" style="0" customWidth="1"/>
    <col min="5" max="7" width="10.7109375" style="0" customWidth="1"/>
    <col min="8" max="8" width="12.7109375" style="0" customWidth="1"/>
    <col min="9" max="9" width="14.00390625" style="0" bestFit="1" customWidth="1"/>
    <col min="10" max="21" width="12.71093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9" t="s">
        <v>0</v>
      </c>
      <c r="B2" s="1"/>
      <c r="C2" s="232"/>
      <c r="D2" s="232"/>
      <c r="E2" s="232"/>
      <c r="F2" s="232"/>
      <c r="G2" s="232"/>
      <c r="H2" s="232"/>
      <c r="I2" s="232"/>
      <c r="J2" s="232"/>
    </row>
    <row r="3" spans="1:10" ht="15">
      <c r="A3" s="9" t="s">
        <v>1</v>
      </c>
      <c r="B3" s="1"/>
      <c r="C3" s="21"/>
      <c r="D3" s="1"/>
      <c r="E3" s="1"/>
      <c r="F3" s="1"/>
      <c r="G3" s="1"/>
      <c r="H3" s="1"/>
      <c r="I3" s="5" t="s">
        <v>2</v>
      </c>
      <c r="J3" s="71"/>
    </row>
    <row r="4" spans="1:10" ht="15">
      <c r="A4" s="9" t="s">
        <v>3</v>
      </c>
      <c r="B4" s="1"/>
      <c r="C4" s="21"/>
      <c r="D4" s="1"/>
      <c r="E4" s="1"/>
      <c r="F4" s="1"/>
      <c r="G4" s="1"/>
      <c r="H4" s="1"/>
      <c r="I4" s="5" t="s">
        <v>4</v>
      </c>
      <c r="J4" s="6">
        <v>2.53</v>
      </c>
    </row>
    <row r="5" spans="1:10" ht="15">
      <c r="A5" s="9"/>
      <c r="B5" s="1"/>
      <c r="C5" s="21"/>
      <c r="D5" s="173"/>
      <c r="E5" s="1"/>
      <c r="F5" s="1"/>
      <c r="G5" s="1"/>
      <c r="H5" s="1"/>
      <c r="I5" s="5" t="s">
        <v>5</v>
      </c>
      <c r="J5" s="6">
        <v>1.74</v>
      </c>
    </row>
    <row r="6" spans="1:10" ht="15" thickBot="1">
      <c r="A6" s="1"/>
      <c r="B6" s="1"/>
      <c r="C6" s="1"/>
      <c r="D6" s="1"/>
      <c r="E6" s="1"/>
      <c r="F6" s="1"/>
      <c r="G6" s="1"/>
      <c r="H6" s="8"/>
      <c r="I6" s="1"/>
      <c r="J6" s="1"/>
    </row>
    <row r="7" spans="1:10" ht="15" thickBot="1">
      <c r="A7" s="237" t="s">
        <v>6</v>
      </c>
      <c r="B7" s="237" t="s">
        <v>7</v>
      </c>
      <c r="C7" s="237" t="s">
        <v>8</v>
      </c>
      <c r="D7" s="238" t="s">
        <v>9</v>
      </c>
      <c r="E7" s="229" t="s">
        <v>10</v>
      </c>
      <c r="F7" s="229"/>
      <c r="G7" s="11" t="s">
        <v>11</v>
      </c>
      <c r="H7" s="239" t="s">
        <v>12</v>
      </c>
      <c r="I7" s="239" t="s">
        <v>13</v>
      </c>
      <c r="J7" s="229" t="s">
        <v>14</v>
      </c>
    </row>
    <row r="8" spans="1:10" ht="15" thickBot="1">
      <c r="A8" s="237"/>
      <c r="B8" s="237"/>
      <c r="C8" s="237"/>
      <c r="D8" s="238"/>
      <c r="E8" s="11" t="s">
        <v>15</v>
      </c>
      <c r="F8" s="20" t="s">
        <v>16</v>
      </c>
      <c r="G8" s="11" t="s">
        <v>17</v>
      </c>
      <c r="H8" s="239"/>
      <c r="I8" s="229"/>
      <c r="J8" s="229"/>
    </row>
    <row r="9" spans="1:10" ht="31.5" customHeight="1" thickBot="1">
      <c r="A9" s="22">
        <v>1</v>
      </c>
      <c r="B9" s="24"/>
      <c r="C9" s="25"/>
      <c r="D9" s="26" t="s">
        <v>18</v>
      </c>
      <c r="E9" s="27"/>
      <c r="F9" s="25"/>
      <c r="G9" s="107"/>
      <c r="H9" s="27"/>
      <c r="I9" s="27"/>
      <c r="J9" s="28"/>
    </row>
    <row r="10" spans="1:10" ht="15" thickBot="1">
      <c r="A10" s="39" t="s">
        <v>19</v>
      </c>
      <c r="B10" s="39" t="s">
        <v>71</v>
      </c>
      <c r="C10" s="39" t="s">
        <v>53</v>
      </c>
      <c r="D10" s="40" t="s">
        <v>20</v>
      </c>
      <c r="E10" s="41">
        <v>5436.76</v>
      </c>
      <c r="F10" s="39">
        <f>ROUND((E10/E41),2)</f>
        <v>30.89</v>
      </c>
      <c r="G10" s="177">
        <f>E41*E42</f>
        <v>4224</v>
      </c>
      <c r="H10" s="41">
        <f>F10*G10</f>
        <v>130479.36</v>
      </c>
      <c r="I10" s="41">
        <f>ROUND((H10*$J$34),2)</f>
        <v>330112.78</v>
      </c>
      <c r="J10" s="178">
        <f>ROUND((I10/$I$20),4)</f>
        <v>0.266</v>
      </c>
    </row>
    <row r="11" spans="1:10" ht="34.5" customHeight="1" thickBot="1">
      <c r="A11" s="39" t="s">
        <v>21</v>
      </c>
      <c r="B11" s="39" t="s">
        <v>72</v>
      </c>
      <c r="C11" s="116" t="s">
        <v>53</v>
      </c>
      <c r="D11" s="118" t="s">
        <v>83</v>
      </c>
      <c r="E11" s="41">
        <v>3980.57</v>
      </c>
      <c r="F11" s="116">
        <f>ROUND((E11/E41),2)</f>
        <v>22.62</v>
      </c>
      <c r="G11" s="177">
        <f>E41*E42</f>
        <v>4224</v>
      </c>
      <c r="H11" s="119">
        <f>F11*G11</f>
        <v>95546.88</v>
      </c>
      <c r="I11" s="119">
        <f>ROUND((H11*$J$34),2)</f>
        <v>241733.61</v>
      </c>
      <c r="J11" s="178">
        <f>ROUND((I11/$I$20),4)</f>
        <v>0.1948</v>
      </c>
    </row>
    <row r="12" spans="1:10" ht="34.5" customHeight="1" thickBot="1">
      <c r="A12" s="39" t="s">
        <v>22</v>
      </c>
      <c r="B12" s="39" t="s">
        <v>72</v>
      </c>
      <c r="C12" s="116" t="s">
        <v>53</v>
      </c>
      <c r="D12" s="118" t="s">
        <v>83</v>
      </c>
      <c r="E12" s="119">
        <v>3980.57</v>
      </c>
      <c r="F12" s="116">
        <f>ROUND((E12/E41),2)</f>
        <v>22.62</v>
      </c>
      <c r="G12" s="177">
        <f>E41*E42</f>
        <v>4224</v>
      </c>
      <c r="H12" s="119">
        <f>F12*G12</f>
        <v>95546.88</v>
      </c>
      <c r="I12" s="119">
        <f>ROUND((H12*$J$34),2)</f>
        <v>241733.61</v>
      </c>
      <c r="J12" s="178">
        <f>ROUND((I12/$I$20),4)</f>
        <v>0.1948</v>
      </c>
    </row>
    <row r="13" spans="1:10" ht="43.5" thickBot="1">
      <c r="A13" s="39" t="s">
        <v>23</v>
      </c>
      <c r="B13" s="39" t="s">
        <v>72</v>
      </c>
      <c r="C13" s="116" t="s">
        <v>53</v>
      </c>
      <c r="D13" s="118" t="s">
        <v>70</v>
      </c>
      <c r="E13" s="119">
        <v>3980.57</v>
      </c>
      <c r="F13" s="116">
        <f>ROUND((E13/E41),2)</f>
        <v>22.62</v>
      </c>
      <c r="G13" s="177">
        <f>E41*E42</f>
        <v>4224</v>
      </c>
      <c r="H13" s="119">
        <f>F13*G13</f>
        <v>95546.88</v>
      </c>
      <c r="I13" s="119">
        <f>ROUND((H13*$J$34),2)</f>
        <v>241733.61</v>
      </c>
      <c r="J13" s="178">
        <f>ROUND((I13/$I$20),4)</f>
        <v>0.1948</v>
      </c>
    </row>
    <row r="14" spans="1:11" ht="15" thickBot="1">
      <c r="A14" s="29"/>
      <c r="B14" s="30"/>
      <c r="C14" s="30"/>
      <c r="D14" s="31" t="s">
        <v>24</v>
      </c>
      <c r="E14" s="32"/>
      <c r="F14" s="30"/>
      <c r="G14" s="32"/>
      <c r="H14" s="34"/>
      <c r="I14" s="33">
        <f>SUM(I10:I13)</f>
        <v>1055313.6099999999</v>
      </c>
      <c r="J14" s="179">
        <f>SUM(J10:J13)</f>
        <v>0.8503999999999999</v>
      </c>
      <c r="K14" s="180"/>
    </row>
    <row r="15" spans="1:10" ht="31.5" customHeight="1" thickBot="1">
      <c r="A15" s="22">
        <v>2</v>
      </c>
      <c r="B15" s="24"/>
      <c r="C15" s="25"/>
      <c r="D15" s="26" t="s">
        <v>25</v>
      </c>
      <c r="E15" s="27"/>
      <c r="F15" s="25"/>
      <c r="G15" s="27"/>
      <c r="H15" s="27"/>
      <c r="I15" s="27"/>
      <c r="J15" s="28"/>
    </row>
    <row r="16" spans="1:10" ht="15" thickBot="1">
      <c r="A16" s="39" t="s">
        <v>26</v>
      </c>
      <c r="B16" s="116" t="s">
        <v>109</v>
      </c>
      <c r="C16" s="116" t="s">
        <v>53</v>
      </c>
      <c r="D16" s="40" t="s">
        <v>69</v>
      </c>
      <c r="E16" s="41">
        <v>8887.71</v>
      </c>
      <c r="F16" s="176">
        <f>ROUND((E16/E41),2)</f>
        <v>50.5</v>
      </c>
      <c r="G16" s="177">
        <f>6*176</f>
        <v>1056</v>
      </c>
      <c r="H16" s="119">
        <f>F16*G16</f>
        <v>53328</v>
      </c>
      <c r="I16" s="41">
        <f>H16*J35</f>
        <v>92790.72</v>
      </c>
      <c r="J16" s="178">
        <f>ROUND((I16/$I$20),4)</f>
        <v>0.0748</v>
      </c>
    </row>
    <row r="17" spans="1:10" s="73" customFormat="1" ht="15" thickBot="1">
      <c r="A17" s="116" t="s">
        <v>27</v>
      </c>
      <c r="B17" s="116" t="s">
        <v>109</v>
      </c>
      <c r="C17" s="116" t="s">
        <v>53</v>
      </c>
      <c r="D17" s="118" t="s">
        <v>108</v>
      </c>
      <c r="E17" s="119">
        <v>8888.71</v>
      </c>
      <c r="F17" s="176">
        <f>ROUND((E17/E41),2)</f>
        <v>50.5</v>
      </c>
      <c r="G17" s="177">
        <f>6*176</f>
        <v>1056</v>
      </c>
      <c r="H17" s="119">
        <f>F17*G17</f>
        <v>53328</v>
      </c>
      <c r="I17" s="119">
        <f>H17*J35</f>
        <v>92790.72</v>
      </c>
      <c r="J17" s="178">
        <f>ROUND((I17/$I$20),4)</f>
        <v>0.0748</v>
      </c>
    </row>
    <row r="18" spans="1:10" ht="29.25" thickBot="1">
      <c r="A18" s="29"/>
      <c r="B18" s="30"/>
      <c r="C18" s="30"/>
      <c r="D18" s="31" t="s">
        <v>28</v>
      </c>
      <c r="E18" s="32"/>
      <c r="F18" s="30"/>
      <c r="G18" s="32"/>
      <c r="H18" s="34"/>
      <c r="I18" s="33">
        <f>I16+I17</f>
        <v>185581.44</v>
      </c>
      <c r="J18" s="179">
        <f>J16+J17</f>
        <v>0.1496</v>
      </c>
    </row>
    <row r="19" spans="1:10" ht="1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1.5" customHeight="1" thickBot="1">
      <c r="A20" s="35"/>
      <c r="B20" s="36"/>
      <c r="C20" s="36"/>
      <c r="D20" s="37" t="s">
        <v>29</v>
      </c>
      <c r="E20" s="233"/>
      <c r="F20" s="234"/>
      <c r="G20" s="70"/>
      <c r="H20" s="38" t="s">
        <v>30</v>
      </c>
      <c r="I20" s="23">
        <f>I14+I18</f>
        <v>1240895.0499999998</v>
      </c>
      <c r="J20" s="181">
        <f>J14+J18</f>
        <v>1</v>
      </c>
    </row>
    <row r="22" spans="1:10" ht="14.25">
      <c r="A22" s="235" t="s">
        <v>31</v>
      </c>
      <c r="B22" s="235"/>
      <c r="C22" s="235"/>
      <c r="D22" s="235"/>
      <c r="E22" s="235"/>
      <c r="F22" s="235"/>
      <c r="G22" s="235"/>
      <c r="H22" s="235"/>
      <c r="I22" s="235"/>
      <c r="J22" s="235"/>
    </row>
    <row r="23" spans="1:10" ht="14.25">
      <c r="A23" s="44"/>
      <c r="B23" s="14"/>
      <c r="C23" s="15"/>
      <c r="D23" s="16"/>
      <c r="E23" s="15"/>
      <c r="F23" s="17"/>
      <c r="G23" s="13"/>
      <c r="H23" s="12"/>
      <c r="I23" s="43"/>
      <c r="J23" s="43"/>
    </row>
    <row r="24" spans="1:10" ht="14.25">
      <c r="A24" s="46"/>
      <c r="B24" s="47" t="s">
        <v>33</v>
      </c>
      <c r="C24" s="47"/>
      <c r="D24" s="47"/>
      <c r="E24" s="48"/>
      <c r="F24" s="49"/>
      <c r="G24" s="50"/>
      <c r="H24" s="51"/>
      <c r="I24" s="52"/>
      <c r="J24" s="53">
        <v>0.8179</v>
      </c>
    </row>
    <row r="25" spans="1:10" ht="14.25">
      <c r="A25" s="46"/>
      <c r="B25" s="47" t="s">
        <v>35</v>
      </c>
      <c r="C25" s="47"/>
      <c r="D25" s="47"/>
      <c r="E25" s="48"/>
      <c r="F25" s="49"/>
      <c r="G25" s="50"/>
      <c r="H25" s="51"/>
      <c r="I25" s="52"/>
      <c r="J25" s="53">
        <v>0.2</v>
      </c>
    </row>
    <row r="26" spans="1:10" ht="14.25">
      <c r="A26" s="46"/>
      <c r="B26" s="236" t="s">
        <v>37</v>
      </c>
      <c r="C26" s="236"/>
      <c r="D26" s="236"/>
      <c r="E26" s="236"/>
      <c r="F26" s="49"/>
      <c r="G26" s="50"/>
      <c r="H26" s="51"/>
      <c r="I26" s="52"/>
      <c r="J26" s="53">
        <v>0.1729</v>
      </c>
    </row>
    <row r="27" spans="1:10" ht="14.25">
      <c r="A27" s="46"/>
      <c r="B27" s="236" t="s">
        <v>39</v>
      </c>
      <c r="C27" s="236"/>
      <c r="D27" s="236"/>
      <c r="E27" s="236"/>
      <c r="F27" s="49"/>
      <c r="G27" s="50"/>
      <c r="H27" s="51"/>
      <c r="I27" s="52"/>
      <c r="J27" s="53">
        <v>0.0876</v>
      </c>
    </row>
    <row r="28" spans="1:10" ht="14.25">
      <c r="A28" s="46"/>
      <c r="B28" s="67" t="s">
        <v>41</v>
      </c>
      <c r="C28" s="67"/>
      <c r="D28" s="67"/>
      <c r="E28" s="67"/>
      <c r="F28" s="49"/>
      <c r="G28" s="50"/>
      <c r="H28" s="51"/>
      <c r="I28" s="52"/>
      <c r="J28" s="53">
        <v>0.1662</v>
      </c>
    </row>
    <row r="29" spans="1:10" ht="14.25">
      <c r="A29" s="46"/>
      <c r="B29" s="54" t="s">
        <v>42</v>
      </c>
      <c r="C29" s="47"/>
      <c r="D29" s="54"/>
      <c r="E29" s="47"/>
      <c r="F29" s="49"/>
      <c r="G29" s="50"/>
      <c r="H29" s="51"/>
      <c r="I29" s="52"/>
      <c r="J29" s="53"/>
    </row>
    <row r="30" spans="1:10" ht="14.25">
      <c r="A30" s="46"/>
      <c r="B30" s="47" t="s">
        <v>43</v>
      </c>
      <c r="C30" s="55"/>
      <c r="D30" s="51"/>
      <c r="E30" s="56">
        <v>0.0165</v>
      </c>
      <c r="F30" s="49"/>
      <c r="G30" s="50"/>
      <c r="H30" s="51"/>
      <c r="I30" s="52"/>
      <c r="J30" s="57"/>
    </row>
    <row r="31" spans="1:10" ht="14.25">
      <c r="A31" s="46"/>
      <c r="B31" s="47" t="s">
        <v>44</v>
      </c>
      <c r="C31" s="55"/>
      <c r="D31" s="51"/>
      <c r="E31" s="56">
        <v>0.076</v>
      </c>
      <c r="F31" s="49"/>
      <c r="G31" s="50"/>
      <c r="H31" s="51"/>
      <c r="I31" s="52"/>
      <c r="J31" s="57"/>
    </row>
    <row r="32" spans="1:10" ht="14.25">
      <c r="A32" s="46"/>
      <c r="B32" s="47" t="s">
        <v>45</v>
      </c>
      <c r="C32" s="55"/>
      <c r="D32" s="51"/>
      <c r="E32" s="56">
        <v>0.05</v>
      </c>
      <c r="F32" s="49"/>
      <c r="G32" s="50"/>
      <c r="H32" s="51"/>
      <c r="I32" s="52"/>
      <c r="J32" s="57"/>
    </row>
    <row r="33" spans="1:10" ht="14.25">
      <c r="A33" s="44"/>
      <c r="B33" s="18"/>
      <c r="C33" s="15"/>
      <c r="D33" s="45"/>
      <c r="E33" s="42"/>
      <c r="F33" s="19"/>
      <c r="G33" s="13"/>
      <c r="H33" s="45"/>
      <c r="I33" s="43"/>
      <c r="J33" s="17"/>
    </row>
    <row r="34" spans="1:10" ht="14.25">
      <c r="A34" s="60" t="s">
        <v>46</v>
      </c>
      <c r="B34" s="61" t="s">
        <v>47</v>
      </c>
      <c r="C34" s="62"/>
      <c r="D34" s="63" t="s">
        <v>48</v>
      </c>
      <c r="E34" s="62"/>
      <c r="F34" s="64"/>
      <c r="G34" s="59"/>
      <c r="H34" s="65"/>
      <c r="I34" s="66"/>
      <c r="J34" s="68">
        <v>2.53</v>
      </c>
    </row>
    <row r="35" spans="1:10" ht="14.25">
      <c r="A35" s="60" t="s">
        <v>49</v>
      </c>
      <c r="B35" s="61" t="s">
        <v>50</v>
      </c>
      <c r="C35" s="62"/>
      <c r="D35" s="63" t="s">
        <v>51</v>
      </c>
      <c r="E35" s="62"/>
      <c r="F35" s="64"/>
      <c r="G35" s="59"/>
      <c r="H35" s="65"/>
      <c r="I35" s="66"/>
      <c r="J35" s="68">
        <v>1.74</v>
      </c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9.5" customHeight="1">
      <c r="A37" s="69"/>
      <c r="B37" s="1"/>
      <c r="C37" s="1"/>
      <c r="D37" s="1"/>
      <c r="E37" s="1"/>
      <c r="F37" s="1"/>
      <c r="G37" s="1"/>
      <c r="H37" s="1"/>
      <c r="I37" s="1"/>
      <c r="J37" s="1"/>
    </row>
    <row r="38" spans="1:10" ht="19.5" customHeight="1">
      <c r="A38" s="58"/>
      <c r="B38" s="1"/>
      <c r="C38" s="1"/>
      <c r="D38" s="1"/>
      <c r="E38" s="1"/>
      <c r="F38" s="1"/>
      <c r="G38" s="1"/>
      <c r="H38" s="1"/>
      <c r="I38" s="1"/>
      <c r="J38" s="1"/>
    </row>
    <row r="39" spans="1:10" ht="30" customHeight="1">
      <c r="A39" s="72"/>
      <c r="B39" s="231"/>
      <c r="C39" s="231"/>
      <c r="D39" s="231"/>
      <c r="E39" s="231"/>
      <c r="F39" s="231"/>
      <c r="G39" s="231"/>
      <c r="H39" s="231"/>
      <c r="I39" s="231"/>
      <c r="J39" s="231"/>
    </row>
    <row r="40" spans="1:10" ht="30" customHeight="1">
      <c r="A40" s="72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ht="14.25">
      <c r="A41" s="1"/>
      <c r="B41" s="230" t="s">
        <v>73</v>
      </c>
      <c r="C41" s="230"/>
      <c r="D41" s="230"/>
      <c r="E41" s="175">
        <v>176</v>
      </c>
      <c r="F41" s="1"/>
      <c r="G41" s="1"/>
      <c r="H41" s="1"/>
      <c r="I41" s="1"/>
      <c r="J41" s="1"/>
    </row>
    <row r="42" spans="1:11" ht="14.25">
      <c r="A42" s="1"/>
      <c r="B42" s="230" t="s">
        <v>74</v>
      </c>
      <c r="C42" s="230"/>
      <c r="D42" s="230"/>
      <c r="E42" s="175">
        <v>24</v>
      </c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5" spans="1:11" ht="14.25">
      <c r="A45" s="7"/>
      <c r="B45" s="1"/>
      <c r="C45" s="1"/>
      <c r="D45" s="1"/>
      <c r="E45" s="1"/>
      <c r="F45" s="7"/>
      <c r="G45" s="1"/>
      <c r="H45" s="1"/>
      <c r="I45" s="1"/>
      <c r="J45" s="1"/>
      <c r="K45" s="1"/>
    </row>
    <row r="46" spans="1:11" ht="14.25">
      <c r="A46" s="7"/>
      <c r="B46" s="1"/>
      <c r="C46" s="1"/>
      <c r="D46" s="1"/>
      <c r="E46" s="1"/>
      <c r="F46" s="7"/>
      <c r="G46" s="1"/>
      <c r="H46" s="1"/>
      <c r="I46" s="1"/>
      <c r="J46" s="1"/>
      <c r="K46" s="1"/>
    </row>
    <row r="47" spans="1:11" ht="14.25">
      <c r="A47" s="10"/>
      <c r="B47" s="1"/>
      <c r="C47" s="1"/>
      <c r="D47" s="1"/>
      <c r="E47" s="1"/>
      <c r="F47" s="10"/>
      <c r="G47" s="1"/>
      <c r="H47" s="1"/>
      <c r="I47" s="1"/>
      <c r="J47" s="1"/>
      <c r="K47" s="1"/>
    </row>
    <row r="48" spans="1:11" ht="14.25">
      <c r="A48" s="7"/>
      <c r="B48" s="1"/>
      <c r="C48" s="1"/>
      <c r="D48" s="1"/>
      <c r="E48" s="1"/>
      <c r="F48" s="7"/>
      <c r="G48" s="1"/>
      <c r="H48" s="1"/>
      <c r="I48" s="1"/>
      <c r="J48" s="1"/>
      <c r="K48" s="1"/>
    </row>
    <row r="49" spans="1:11" ht="14.25">
      <c r="A49" s="7"/>
      <c r="B49" s="2"/>
      <c r="C49" s="2"/>
      <c r="D49" s="3"/>
      <c r="E49" s="5"/>
      <c r="F49" s="7"/>
      <c r="G49" s="5"/>
      <c r="H49" s="5"/>
      <c r="I49" s="5"/>
      <c r="J49" s="5"/>
      <c r="K49" s="4"/>
    </row>
  </sheetData>
  <sheetProtection/>
  <mergeCells count="17">
    <mergeCell ref="C2:J2"/>
    <mergeCell ref="E20:F20"/>
    <mergeCell ref="A22:J22"/>
    <mergeCell ref="B26:E26"/>
    <mergeCell ref="B27:E27"/>
    <mergeCell ref="E7:F7"/>
    <mergeCell ref="A7:A8"/>
    <mergeCell ref="B7:B8"/>
    <mergeCell ref="C7:C8"/>
    <mergeCell ref="D7:D8"/>
    <mergeCell ref="H7:H8"/>
    <mergeCell ref="I7:I8"/>
    <mergeCell ref="J7:J8"/>
    <mergeCell ref="B41:D41"/>
    <mergeCell ref="B42:D42"/>
    <mergeCell ref="B40:J40"/>
    <mergeCell ref="B39:J39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9.7109375" style="0" customWidth="1"/>
    <col min="2" max="3" width="7.7109375" style="0" customWidth="1"/>
    <col min="4" max="4" width="35.7109375" style="0" customWidth="1"/>
    <col min="5" max="7" width="10.7109375" style="0" customWidth="1"/>
    <col min="8" max="10" width="12.7109375" style="0" customWidth="1"/>
  </cols>
  <sheetData>
    <row r="1" spans="1:10" ht="14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82" t="s">
        <v>0</v>
      </c>
      <c r="B2" s="73"/>
      <c r="C2" s="232"/>
      <c r="D2" s="232"/>
      <c r="E2" s="232"/>
      <c r="F2" s="232"/>
      <c r="G2" s="232"/>
      <c r="H2" s="232"/>
      <c r="I2" s="232"/>
      <c r="J2" s="232"/>
    </row>
    <row r="3" spans="1:10" ht="15">
      <c r="A3" s="82" t="s">
        <v>1</v>
      </c>
      <c r="B3" s="73"/>
      <c r="C3" s="98"/>
      <c r="D3" s="73"/>
      <c r="E3" s="73"/>
      <c r="F3" s="73"/>
      <c r="G3" s="73"/>
      <c r="H3" s="73"/>
      <c r="I3" s="77" t="s">
        <v>2</v>
      </c>
      <c r="J3" s="152"/>
    </row>
    <row r="4" spans="1:10" ht="15">
      <c r="A4" s="82" t="s">
        <v>3</v>
      </c>
      <c r="B4" s="73"/>
      <c r="C4" s="98"/>
      <c r="D4" s="73"/>
      <c r="E4" s="73"/>
      <c r="F4" s="73"/>
      <c r="G4" s="73"/>
      <c r="H4" s="73"/>
      <c r="I4" s="77" t="s">
        <v>54</v>
      </c>
      <c r="J4" s="78">
        <v>1.27</v>
      </c>
    </row>
    <row r="5" spans="1:10" ht="15" thickBot="1">
      <c r="A5" s="73"/>
      <c r="B5" s="73"/>
      <c r="C5" s="73"/>
      <c r="D5" s="73"/>
      <c r="E5" s="73"/>
      <c r="F5" s="73"/>
      <c r="G5" s="73"/>
      <c r="H5" s="81"/>
      <c r="I5" s="73"/>
      <c r="J5" s="73"/>
    </row>
    <row r="6" spans="1:10" ht="29.25" thickBot="1">
      <c r="A6" s="97" t="s">
        <v>6</v>
      </c>
      <c r="B6" s="97" t="s">
        <v>7</v>
      </c>
      <c r="C6" s="97" t="s">
        <v>8</v>
      </c>
      <c r="D6" s="99" t="s">
        <v>9</v>
      </c>
      <c r="E6" s="86" t="s">
        <v>55</v>
      </c>
      <c r="F6" s="97" t="s">
        <v>56</v>
      </c>
      <c r="G6" s="100" t="s">
        <v>57</v>
      </c>
      <c r="H6" s="100" t="s">
        <v>58</v>
      </c>
      <c r="I6" s="100" t="s">
        <v>59</v>
      </c>
      <c r="J6" s="86" t="s">
        <v>14</v>
      </c>
    </row>
    <row r="7" spans="1:10" ht="19.5" customHeight="1" thickBot="1">
      <c r="A7" s="101">
        <v>3</v>
      </c>
      <c r="B7" s="106"/>
      <c r="C7" s="107"/>
      <c r="D7" s="108" t="s">
        <v>60</v>
      </c>
      <c r="E7" s="109"/>
      <c r="F7" s="107"/>
      <c r="G7" s="109"/>
      <c r="H7" s="109"/>
      <c r="I7" s="109"/>
      <c r="J7" s="110"/>
    </row>
    <row r="8" spans="1:10" ht="15" thickBot="1">
      <c r="A8" s="116" t="s">
        <v>32</v>
      </c>
      <c r="B8" s="117" t="s">
        <v>61</v>
      </c>
      <c r="C8" s="116" t="s">
        <v>110</v>
      </c>
      <c r="D8" s="118" t="s">
        <v>63</v>
      </c>
      <c r="E8" s="119">
        <v>24</v>
      </c>
      <c r="F8" s="116" t="s">
        <v>62</v>
      </c>
      <c r="G8" s="119">
        <v>2726.15</v>
      </c>
      <c r="H8" s="119">
        <f>G8*$J$4</f>
        <v>3462.2105</v>
      </c>
      <c r="I8" s="119">
        <f>E8*H8</f>
        <v>83093.052</v>
      </c>
      <c r="J8" s="182">
        <f aca="true" t="shared" si="0" ref="J8:J14">I8/$I$16</f>
        <v>0.22064590277599788</v>
      </c>
    </row>
    <row r="9" spans="1:10" ht="15" thickBot="1">
      <c r="A9" s="116" t="s">
        <v>34</v>
      </c>
      <c r="B9" s="117" t="s">
        <v>61</v>
      </c>
      <c r="C9" s="117" t="s">
        <v>53</v>
      </c>
      <c r="D9" s="118" t="s">
        <v>76</v>
      </c>
      <c r="E9" s="119">
        <v>589</v>
      </c>
      <c r="F9" s="116" t="s">
        <v>77</v>
      </c>
      <c r="G9" s="119">
        <f>50*1.2</f>
        <v>60</v>
      </c>
      <c r="H9" s="119">
        <f>G9*$J$4</f>
        <v>76.2</v>
      </c>
      <c r="I9" s="119">
        <f>E9*H9</f>
        <v>44881.8</v>
      </c>
      <c r="J9" s="182">
        <f t="shared" si="0"/>
        <v>0.11917946255255835</v>
      </c>
    </row>
    <row r="10" spans="1:10" ht="15" thickBot="1">
      <c r="A10" s="116" t="s">
        <v>36</v>
      </c>
      <c r="B10" s="117" t="s">
        <v>61</v>
      </c>
      <c r="C10" s="117" t="s">
        <v>53</v>
      </c>
      <c r="D10" s="118" t="s">
        <v>75</v>
      </c>
      <c r="E10" s="119">
        <v>200</v>
      </c>
      <c r="F10" s="116" t="s">
        <v>77</v>
      </c>
      <c r="G10" s="119">
        <v>50</v>
      </c>
      <c r="H10" s="119">
        <f>G10*$J$4</f>
        <v>63.5</v>
      </c>
      <c r="I10" s="119">
        <f>E10*H10</f>
        <v>12700</v>
      </c>
      <c r="J10" s="182">
        <f t="shared" si="0"/>
        <v>0.03372367361419308</v>
      </c>
    </row>
    <row r="11" spans="1:10" ht="15" thickBot="1">
      <c r="A11" s="116" t="s">
        <v>38</v>
      </c>
      <c r="B11" s="117" t="s">
        <v>61</v>
      </c>
      <c r="C11" s="117" t="s">
        <v>53</v>
      </c>
      <c r="D11" s="118" t="s">
        <v>64</v>
      </c>
      <c r="E11" s="119">
        <f>(4*80)+(21*4*2)+(40*2)</f>
        <v>568</v>
      </c>
      <c r="F11" s="116" t="s">
        <v>117</v>
      </c>
      <c r="G11" s="119">
        <v>220</v>
      </c>
      <c r="H11" s="119">
        <f>G11*$J$4</f>
        <v>279.4</v>
      </c>
      <c r="I11" s="119">
        <f>E11*H11</f>
        <v>158699.19999999998</v>
      </c>
      <c r="J11" s="182">
        <f t="shared" si="0"/>
        <v>0.42141102548295667</v>
      </c>
    </row>
    <row r="12" spans="1:10" s="73" customFormat="1" ht="15" thickBot="1">
      <c r="A12" s="116" t="s">
        <v>40</v>
      </c>
      <c r="B12" s="117" t="s">
        <v>61</v>
      </c>
      <c r="C12" s="117" t="s">
        <v>53</v>
      </c>
      <c r="D12" s="118" t="s">
        <v>111</v>
      </c>
      <c r="E12" s="119">
        <f>(((36*40)/60)/8)*(368)</f>
        <v>1104</v>
      </c>
      <c r="F12" s="116" t="s">
        <v>112</v>
      </c>
      <c r="G12" s="119">
        <f>(28+32+40)/3</f>
        <v>33.333333333333336</v>
      </c>
      <c r="H12" s="119">
        <f>G12*$J$4</f>
        <v>42.333333333333336</v>
      </c>
      <c r="I12" s="119">
        <f>E12*H12</f>
        <v>46736</v>
      </c>
      <c r="J12" s="182">
        <f t="shared" si="0"/>
        <v>0.12410311890023053</v>
      </c>
    </row>
    <row r="13" spans="1:10" s="73" customFormat="1" ht="15" thickBot="1">
      <c r="A13" s="227" t="s">
        <v>115</v>
      </c>
      <c r="B13" s="227" t="s">
        <v>61</v>
      </c>
      <c r="C13" s="227" t="s">
        <v>53</v>
      </c>
      <c r="D13" s="228" t="s">
        <v>116</v>
      </c>
      <c r="E13" s="132">
        <v>3</v>
      </c>
      <c r="F13" s="227" t="s">
        <v>117</v>
      </c>
      <c r="G13" s="132">
        <v>4500</v>
      </c>
      <c r="H13" s="119">
        <f>G13*$J$4</f>
        <v>5715</v>
      </c>
      <c r="I13" s="119">
        <f>E13*H13</f>
        <v>17145</v>
      </c>
      <c r="J13" s="182">
        <f t="shared" si="0"/>
        <v>0.04552695937916065</v>
      </c>
    </row>
    <row r="14" spans="1:10" ht="15" thickBot="1">
      <c r="A14" s="227" t="s">
        <v>118</v>
      </c>
      <c r="B14" s="227" t="s">
        <v>61</v>
      </c>
      <c r="C14" s="227" t="s">
        <v>53</v>
      </c>
      <c r="D14" s="228" t="s">
        <v>119</v>
      </c>
      <c r="E14" s="132">
        <v>7</v>
      </c>
      <c r="F14" s="227" t="s">
        <v>120</v>
      </c>
      <c r="G14" s="132">
        <v>1500</v>
      </c>
      <c r="H14" s="119">
        <f>G14*$J$4</f>
        <v>1905</v>
      </c>
      <c r="I14" s="119">
        <f>E14*H14</f>
        <v>13335</v>
      </c>
      <c r="J14" s="182">
        <f t="shared" si="0"/>
        <v>0.03540985729490273</v>
      </c>
    </row>
    <row r="15" s="73" customFormat="1" ht="15" thickBot="1">
      <c r="J15" s="174"/>
    </row>
    <row r="16" spans="1:10" ht="30" customHeight="1" thickBot="1">
      <c r="A16" s="111"/>
      <c r="B16" s="112"/>
      <c r="C16" s="112"/>
      <c r="D16" s="113" t="s">
        <v>65</v>
      </c>
      <c r="E16" s="233">
        <v>1.27</v>
      </c>
      <c r="F16" s="241"/>
      <c r="G16" s="114"/>
      <c r="H16" s="115" t="s">
        <v>30</v>
      </c>
      <c r="I16" s="105">
        <f>SUM(I8:I14)</f>
        <v>376590.052</v>
      </c>
      <c r="J16" s="183">
        <v>100</v>
      </c>
    </row>
    <row r="17" ht="30" customHeight="1">
      <c r="J17" s="174"/>
    </row>
    <row r="18" spans="1:10" ht="30" customHeight="1">
      <c r="A18" s="235" t="s">
        <v>31</v>
      </c>
      <c r="B18" s="235"/>
      <c r="C18" s="235"/>
      <c r="D18" s="235"/>
      <c r="E18" s="235"/>
      <c r="F18" s="235"/>
      <c r="G18" s="235"/>
      <c r="H18" s="235"/>
      <c r="I18" s="235"/>
      <c r="J18" s="235"/>
    </row>
    <row r="19" spans="1:10" ht="14.25">
      <c r="A19" s="124"/>
      <c r="B19" s="89"/>
      <c r="C19" s="90"/>
      <c r="D19" s="91"/>
      <c r="E19" s="90"/>
      <c r="F19" s="92"/>
      <c r="G19" s="88"/>
      <c r="H19" s="87"/>
      <c r="I19" s="123"/>
      <c r="J19" s="123"/>
    </row>
    <row r="20" spans="1:10" ht="14.25">
      <c r="A20" s="126"/>
      <c r="B20" s="127" t="s">
        <v>33</v>
      </c>
      <c r="C20" s="127"/>
      <c r="D20" s="127"/>
      <c r="E20" s="128"/>
      <c r="F20" s="129"/>
      <c r="G20" s="130"/>
      <c r="H20" s="131"/>
      <c r="I20" s="132"/>
      <c r="J20" s="133">
        <v>0.8179</v>
      </c>
    </row>
    <row r="21" spans="1:10" ht="14.25">
      <c r="A21" s="126"/>
      <c r="B21" s="127" t="s">
        <v>35</v>
      </c>
      <c r="C21" s="127"/>
      <c r="D21" s="127"/>
      <c r="E21" s="128"/>
      <c r="F21" s="129"/>
      <c r="G21" s="130"/>
      <c r="H21" s="131"/>
      <c r="I21" s="132"/>
      <c r="J21" s="133">
        <v>0.2</v>
      </c>
    </row>
    <row r="22" spans="1:10" ht="14.25">
      <c r="A22" s="126"/>
      <c r="B22" s="236" t="s">
        <v>37</v>
      </c>
      <c r="C22" s="236"/>
      <c r="D22" s="236"/>
      <c r="E22" s="236"/>
      <c r="F22" s="129"/>
      <c r="G22" s="130"/>
      <c r="H22" s="131"/>
      <c r="I22" s="132"/>
      <c r="J22" s="133">
        <v>0.1729</v>
      </c>
    </row>
    <row r="23" spans="1:10" ht="14.25">
      <c r="A23" s="126"/>
      <c r="B23" s="236" t="s">
        <v>39</v>
      </c>
      <c r="C23" s="236"/>
      <c r="D23" s="236"/>
      <c r="E23" s="236"/>
      <c r="F23" s="129"/>
      <c r="G23" s="130"/>
      <c r="H23" s="131"/>
      <c r="I23" s="132"/>
      <c r="J23" s="133">
        <v>0.0876</v>
      </c>
    </row>
    <row r="24" spans="1:10" ht="14.25">
      <c r="A24" s="126"/>
      <c r="B24" s="147" t="s">
        <v>41</v>
      </c>
      <c r="C24" s="147"/>
      <c r="D24" s="147"/>
      <c r="E24" s="147"/>
      <c r="F24" s="129"/>
      <c r="G24" s="130"/>
      <c r="H24" s="131"/>
      <c r="I24" s="132"/>
      <c r="J24" s="133">
        <v>0.1662</v>
      </c>
    </row>
    <row r="25" spans="1:10" ht="14.25">
      <c r="A25" s="126"/>
      <c r="B25" s="134" t="s">
        <v>42</v>
      </c>
      <c r="C25" s="127"/>
      <c r="D25" s="134"/>
      <c r="E25" s="127"/>
      <c r="F25" s="129"/>
      <c r="G25" s="130"/>
      <c r="H25" s="131"/>
      <c r="I25" s="132"/>
      <c r="J25" s="133"/>
    </row>
    <row r="26" spans="1:10" ht="14.25">
      <c r="A26" s="126"/>
      <c r="B26" s="127" t="s">
        <v>43</v>
      </c>
      <c r="C26" s="135"/>
      <c r="D26" s="131"/>
      <c r="E26" s="136">
        <v>0.0165</v>
      </c>
      <c r="F26" s="129"/>
      <c r="G26" s="130"/>
      <c r="H26" s="131"/>
      <c r="I26" s="132"/>
      <c r="J26" s="137"/>
    </row>
    <row r="27" spans="1:10" ht="14.25">
      <c r="A27" s="126"/>
      <c r="B27" s="127" t="s">
        <v>44</v>
      </c>
      <c r="C27" s="135"/>
      <c r="D27" s="131"/>
      <c r="E27" s="136">
        <v>0.076</v>
      </c>
      <c r="F27" s="129"/>
      <c r="G27" s="130"/>
      <c r="H27" s="131"/>
      <c r="I27" s="132"/>
      <c r="J27" s="137"/>
    </row>
    <row r="28" spans="1:10" ht="14.25">
      <c r="A28" s="126"/>
      <c r="B28" s="127" t="s">
        <v>45</v>
      </c>
      <c r="C28" s="135"/>
      <c r="D28" s="131"/>
      <c r="E28" s="136">
        <v>0.05</v>
      </c>
      <c r="F28" s="129"/>
      <c r="G28" s="130"/>
      <c r="H28" s="131"/>
      <c r="I28" s="132"/>
      <c r="J28" s="137"/>
    </row>
    <row r="29" spans="1:10" ht="14.25">
      <c r="A29" s="124"/>
      <c r="B29" s="93"/>
      <c r="C29" s="90"/>
      <c r="D29" s="125"/>
      <c r="E29" s="122"/>
      <c r="F29" s="94"/>
      <c r="G29" s="88"/>
      <c r="H29" s="125"/>
      <c r="I29" s="123"/>
      <c r="J29" s="92"/>
    </row>
    <row r="30" spans="1:10" ht="14.25">
      <c r="A30" s="140" t="s">
        <v>66</v>
      </c>
      <c r="B30" s="141"/>
      <c r="C30" s="142"/>
      <c r="D30" s="143" t="s">
        <v>67</v>
      </c>
      <c r="E30" s="142"/>
      <c r="F30" s="144"/>
      <c r="G30" s="139"/>
      <c r="H30" s="145"/>
      <c r="I30" s="146"/>
      <c r="J30" s="148">
        <v>1.27</v>
      </c>
    </row>
    <row r="31" spans="1:11" ht="14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9.5" customHeight="1">
      <c r="A32" s="149" t="s">
        <v>52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4.25">
      <c r="A33" s="138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30" customHeight="1">
      <c r="A34" s="212" t="s">
        <v>95</v>
      </c>
      <c r="B34" s="231" t="s">
        <v>68</v>
      </c>
      <c r="C34" s="231"/>
      <c r="D34" s="231"/>
      <c r="E34" s="231"/>
      <c r="F34" s="231"/>
      <c r="G34" s="231"/>
      <c r="H34" s="231"/>
      <c r="I34" s="231"/>
      <c r="J34" s="231"/>
      <c r="K34" s="73"/>
    </row>
    <row r="35" spans="1:11" ht="14.25">
      <c r="A35" s="213" t="s">
        <v>96</v>
      </c>
      <c r="B35" s="231" t="s">
        <v>97</v>
      </c>
      <c r="C35" s="231"/>
      <c r="D35" s="231"/>
      <c r="E35" s="231"/>
      <c r="F35" s="231"/>
      <c r="G35" s="231"/>
      <c r="H35" s="231"/>
      <c r="I35" s="231"/>
      <c r="J35" s="231"/>
      <c r="K35" s="73"/>
    </row>
    <row r="36" spans="1:11" ht="14.25">
      <c r="A36" s="213" t="s">
        <v>113</v>
      </c>
      <c r="B36" s="240" t="s">
        <v>114</v>
      </c>
      <c r="C36" s="240"/>
      <c r="D36" s="240"/>
      <c r="E36" s="240"/>
      <c r="F36" s="240"/>
      <c r="G36" s="240"/>
      <c r="H36" s="240"/>
      <c r="I36" s="240"/>
      <c r="J36" s="73"/>
      <c r="K36" s="73"/>
    </row>
    <row r="37" spans="1:11" ht="14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9" spans="1:11" ht="14.25">
      <c r="A39" s="80"/>
      <c r="B39" s="73"/>
      <c r="C39" s="73"/>
      <c r="D39" s="73"/>
      <c r="E39" s="73"/>
      <c r="F39" s="80"/>
      <c r="G39" s="73"/>
      <c r="H39" s="73"/>
      <c r="I39" s="73"/>
      <c r="J39" s="73"/>
      <c r="K39" s="73"/>
    </row>
    <row r="40" spans="1:11" ht="14.25">
      <c r="A40" s="80"/>
      <c r="B40" s="73"/>
      <c r="C40" s="73"/>
      <c r="D40" s="73"/>
      <c r="E40" s="73"/>
      <c r="F40" s="80"/>
      <c r="G40" s="73"/>
      <c r="H40" s="73"/>
      <c r="I40" s="73"/>
      <c r="J40" s="73"/>
      <c r="K40" s="73"/>
    </row>
    <row r="41" spans="1:11" ht="14.25">
      <c r="A41" s="83"/>
      <c r="B41" s="73"/>
      <c r="C41" s="73"/>
      <c r="D41" s="73"/>
      <c r="E41" s="73"/>
      <c r="F41" s="83"/>
      <c r="G41" s="73"/>
      <c r="H41" s="73"/>
      <c r="I41" s="73"/>
      <c r="J41" s="73"/>
      <c r="K41" s="73"/>
    </row>
    <row r="42" spans="1:11" ht="14.25">
      <c r="A42" s="80"/>
      <c r="B42" s="73"/>
      <c r="C42" s="73"/>
      <c r="D42" s="73"/>
      <c r="E42" s="73"/>
      <c r="F42" s="80"/>
      <c r="G42" s="73"/>
      <c r="H42" s="73"/>
      <c r="I42" s="73"/>
      <c r="J42" s="73"/>
      <c r="K42" s="73"/>
    </row>
    <row r="43" spans="1:11" ht="14.25">
      <c r="A43" s="80"/>
      <c r="B43" s="74"/>
      <c r="C43" s="74"/>
      <c r="D43" s="75"/>
      <c r="E43" s="77"/>
      <c r="F43" s="80"/>
      <c r="G43" s="77"/>
      <c r="H43" s="77"/>
      <c r="I43" s="77"/>
      <c r="J43" s="77"/>
      <c r="K43" s="76"/>
    </row>
  </sheetData>
  <sheetProtection/>
  <mergeCells count="8">
    <mergeCell ref="B36:I36"/>
    <mergeCell ref="B35:J35"/>
    <mergeCell ref="C2:J2"/>
    <mergeCell ref="A18:J18"/>
    <mergeCell ref="B22:E22"/>
    <mergeCell ref="B23:E23"/>
    <mergeCell ref="B34:J34"/>
    <mergeCell ref="E16:F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10.421875" style="74" customWidth="1"/>
    <col min="2" max="2" width="9.7109375" style="74" customWidth="1"/>
    <col min="3" max="3" width="50.7109375" style="75" customWidth="1"/>
    <col min="4" max="4" width="12.00390625" style="75" customWidth="1"/>
    <col min="5" max="5" width="14.57421875" style="77" customWidth="1"/>
    <col min="6" max="6" width="11.8515625" style="77" customWidth="1"/>
    <col min="7" max="9" width="9.140625" style="76" customWidth="1"/>
    <col min="10" max="10" width="43.28125" style="76" bestFit="1" customWidth="1"/>
    <col min="11" max="13" width="9.140625" style="76" customWidth="1"/>
    <col min="14" max="14" width="11.8515625" style="76" bestFit="1" customWidth="1"/>
    <col min="15" max="16384" width="9.140625" style="76" customWidth="1"/>
  </cols>
  <sheetData>
    <row r="2" spans="1:6" ht="19.5" customHeight="1">
      <c r="A2" s="82" t="s">
        <v>0</v>
      </c>
      <c r="B2" s="242"/>
      <c r="C2" s="242"/>
      <c r="D2" s="242"/>
      <c r="E2" s="242"/>
      <c r="F2" s="242"/>
    </row>
    <row r="3" spans="1:2" ht="19.5" customHeight="1">
      <c r="A3" s="82" t="s">
        <v>1</v>
      </c>
      <c r="B3" s="83"/>
    </row>
    <row r="4" spans="1:5" ht="19.5" customHeight="1">
      <c r="A4" s="82" t="s">
        <v>3</v>
      </c>
      <c r="B4" s="83"/>
      <c r="E4" s="78"/>
    </row>
    <row r="5" spans="1:6" ht="19.5" customHeight="1">
      <c r="A5" s="82"/>
      <c r="B5" s="83"/>
      <c r="E5" s="96" t="s">
        <v>2</v>
      </c>
      <c r="F5" s="152"/>
    </row>
    <row r="6" ht="19.5" customHeight="1" thickBot="1"/>
    <row r="7" spans="1:6" ht="19.5" customHeight="1" thickBot="1">
      <c r="A7" s="84" t="s">
        <v>6</v>
      </c>
      <c r="B7" s="167"/>
      <c r="C7" s="169" t="s">
        <v>9</v>
      </c>
      <c r="D7" s="162"/>
      <c r="E7" s="153" t="s">
        <v>78</v>
      </c>
      <c r="F7" s="153" t="s">
        <v>14</v>
      </c>
    </row>
    <row r="8" spans="1:6" ht="19.5" customHeight="1" thickBot="1">
      <c r="A8" s="102"/>
      <c r="B8" s="168"/>
      <c r="C8" s="171"/>
      <c r="D8" s="166"/>
      <c r="E8" s="104"/>
      <c r="F8" s="104"/>
    </row>
    <row r="9" spans="1:6" s="79" customFormat="1" ht="19.5" customHeight="1" thickBot="1">
      <c r="A9" s="101">
        <f>equipe!A9</f>
        <v>1</v>
      </c>
      <c r="B9" s="106"/>
      <c r="C9" s="108" t="str">
        <f>equipe!D9</f>
        <v>EQUIPE TÉCNICA PERMANENTE</v>
      </c>
      <c r="D9" s="170"/>
      <c r="E9" s="154"/>
      <c r="F9" s="154"/>
    </row>
    <row r="10" spans="1:6" ht="19.5" customHeight="1" thickBot="1">
      <c r="A10" s="116"/>
      <c r="B10" s="150"/>
      <c r="C10" s="184" t="s">
        <v>82</v>
      </c>
      <c r="D10" s="164"/>
      <c r="E10" s="119">
        <f>equipe!I14</f>
        <v>1055313.6099999999</v>
      </c>
      <c r="F10" s="187">
        <f>E10*100/E$18</f>
        <v>65.24410077688616</v>
      </c>
    </row>
    <row r="11" spans="1:6" s="85" customFormat="1" ht="19.5" customHeight="1" thickBot="1">
      <c r="A11" s="155"/>
      <c r="B11" s="120"/>
      <c r="C11" s="121"/>
      <c r="D11" s="165"/>
      <c r="E11" s="156"/>
      <c r="F11" s="188"/>
    </row>
    <row r="12" spans="1:6" ht="19.5" customHeight="1" thickBot="1">
      <c r="A12" s="101">
        <f>equipe!A15</f>
        <v>2</v>
      </c>
      <c r="B12" s="106"/>
      <c r="C12" s="108" t="str">
        <f>equipe!D15</f>
        <v>EQUIPE TÉCNICA DE CONSULTORES</v>
      </c>
      <c r="D12" s="170"/>
      <c r="E12" s="154"/>
      <c r="F12" s="189"/>
    </row>
    <row r="13" spans="1:6" ht="19.5" customHeight="1" thickBot="1">
      <c r="A13" s="116"/>
      <c r="B13" s="150"/>
      <c r="C13" s="151" t="s">
        <v>81</v>
      </c>
      <c r="D13" s="164"/>
      <c r="E13" s="119">
        <f>equipe!I18</f>
        <v>185581.44</v>
      </c>
      <c r="F13" s="187">
        <f>E13*100/E$18</f>
        <v>11.473455908220167</v>
      </c>
    </row>
    <row r="14" spans="1:6" ht="19.5" customHeight="1" thickBot="1">
      <c r="A14" s="102"/>
      <c r="B14" s="168"/>
      <c r="C14" s="171"/>
      <c r="D14" s="166"/>
      <c r="E14" s="104"/>
      <c r="F14" s="190"/>
    </row>
    <row r="15" spans="1:6" ht="19.5" customHeight="1" thickBot="1">
      <c r="A15" s="101">
        <f>serviços!A7</f>
        <v>3</v>
      </c>
      <c r="B15" s="106"/>
      <c r="C15" s="108" t="str">
        <f>serviços!D7</f>
        <v>SERVIÇOS</v>
      </c>
      <c r="D15" s="163"/>
      <c r="E15" s="157"/>
      <c r="F15" s="189"/>
    </row>
    <row r="16" spans="1:6" ht="19.5" customHeight="1" thickBot="1">
      <c r="A16" s="116"/>
      <c r="B16" s="150"/>
      <c r="C16" s="151" t="s">
        <v>79</v>
      </c>
      <c r="D16" s="164"/>
      <c r="E16" s="119">
        <f>serviços!I16</f>
        <v>376590.052</v>
      </c>
      <c r="F16" s="187">
        <f>E16*100/E$18</f>
        <v>23.28244331489367</v>
      </c>
    </row>
    <row r="17" spans="1:6" ht="19.5" customHeight="1" thickBot="1">
      <c r="A17" s="102"/>
      <c r="B17" s="102"/>
      <c r="C17" s="103"/>
      <c r="D17" s="103"/>
      <c r="E17" s="104"/>
      <c r="F17" s="185"/>
    </row>
    <row r="18" spans="1:14" ht="19.5" customHeight="1" thickBot="1">
      <c r="A18" s="158"/>
      <c r="B18" s="159"/>
      <c r="C18" s="160"/>
      <c r="D18" s="172" t="s">
        <v>80</v>
      </c>
      <c r="E18" s="161">
        <f>E10+E13+E16</f>
        <v>1617485.102</v>
      </c>
      <c r="F18" s="186">
        <f>F10+F13+F16</f>
        <v>100</v>
      </c>
      <c r="N18" s="77"/>
    </row>
    <row r="19" ht="19.5" customHeight="1"/>
    <row r="20" ht="19.5" customHeight="1"/>
    <row r="21" spans="1:5" ht="14.25">
      <c r="A21" s="80"/>
      <c r="D21" s="80"/>
      <c r="E21" s="76"/>
    </row>
    <row r="22" spans="1:5" ht="14.25">
      <c r="A22" s="80"/>
      <c r="D22" s="95"/>
      <c r="E22" s="76"/>
    </row>
    <row r="23" spans="1:5" ht="14.25">
      <c r="A23" s="83"/>
      <c r="D23" s="83"/>
      <c r="E23" s="76"/>
    </row>
    <row r="24" spans="1:5" ht="14.25">
      <c r="A24" s="80"/>
      <c r="D24" s="95"/>
      <c r="E24" s="76"/>
    </row>
    <row r="25" spans="1:7" s="77" customFormat="1" ht="14.25">
      <c r="A25" s="80"/>
      <c r="B25" s="74"/>
      <c r="C25" s="75"/>
      <c r="D25" s="95"/>
      <c r="G25" s="76"/>
    </row>
  </sheetData>
  <sheetProtection/>
  <mergeCells count="1">
    <mergeCell ref="B2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6.7109375" style="76" customWidth="1"/>
    <col min="2" max="2" width="42.7109375" style="76" customWidth="1"/>
    <col min="3" max="7" width="12.7109375" style="76" hidden="1" customWidth="1"/>
    <col min="8" max="8" width="14.00390625" style="76" customWidth="1"/>
    <col min="9" max="33" width="2.7109375" style="76" customWidth="1"/>
    <col min="34" max="16384" width="9.140625" style="76" customWidth="1"/>
  </cols>
  <sheetData>
    <row r="1" spans="1:32" ht="30" customHeight="1">
      <c r="A1" s="243" t="s">
        <v>107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2"/>
    </row>
    <row r="2" spans="1:32" ht="14.25">
      <c r="A2" s="253" t="s">
        <v>84</v>
      </c>
      <c r="B2" s="249" t="s">
        <v>86</v>
      </c>
      <c r="C2" s="256" t="s">
        <v>92</v>
      </c>
      <c r="D2" s="258" t="s">
        <v>93</v>
      </c>
      <c r="E2" s="256" t="s">
        <v>94</v>
      </c>
      <c r="F2" s="256" t="s">
        <v>98</v>
      </c>
      <c r="G2" s="256" t="s">
        <v>63</v>
      </c>
      <c r="H2" s="191" t="s">
        <v>90</v>
      </c>
      <c r="I2" s="249" t="s">
        <v>85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50"/>
    </row>
    <row r="3" spans="1:32" ht="14.25">
      <c r="A3" s="253"/>
      <c r="B3" s="249"/>
      <c r="C3" s="257"/>
      <c r="D3" s="259"/>
      <c r="E3" s="257"/>
      <c r="F3" s="257"/>
      <c r="G3" s="257"/>
      <c r="H3" s="191" t="s">
        <v>30</v>
      </c>
      <c r="I3" s="191">
        <v>1</v>
      </c>
      <c r="J3" s="191">
        <v>2</v>
      </c>
      <c r="K3" s="191">
        <v>3</v>
      </c>
      <c r="L3" s="191">
        <v>4</v>
      </c>
      <c r="M3" s="191">
        <v>5</v>
      </c>
      <c r="N3" s="191">
        <v>6</v>
      </c>
      <c r="O3" s="191">
        <v>7</v>
      </c>
      <c r="P3" s="191">
        <v>8</v>
      </c>
      <c r="Q3" s="191">
        <v>9</v>
      </c>
      <c r="R3" s="191">
        <v>10</v>
      </c>
      <c r="S3" s="191">
        <v>11</v>
      </c>
      <c r="T3" s="191">
        <v>12</v>
      </c>
      <c r="U3" s="191">
        <v>13</v>
      </c>
      <c r="V3" s="191">
        <v>14</v>
      </c>
      <c r="W3" s="191">
        <v>15</v>
      </c>
      <c r="X3" s="191">
        <v>16</v>
      </c>
      <c r="Y3" s="191">
        <v>17</v>
      </c>
      <c r="Z3" s="191">
        <v>18</v>
      </c>
      <c r="AA3" s="191">
        <v>19</v>
      </c>
      <c r="AB3" s="191">
        <v>20</v>
      </c>
      <c r="AC3" s="191">
        <v>21</v>
      </c>
      <c r="AD3" s="191">
        <v>22</v>
      </c>
      <c r="AE3" s="191">
        <v>23</v>
      </c>
      <c r="AF3" s="193">
        <v>24</v>
      </c>
    </row>
    <row r="4" spans="1:32" ht="30" customHeight="1">
      <c r="A4" s="194">
        <v>1</v>
      </c>
      <c r="B4" s="195" t="s">
        <v>87</v>
      </c>
      <c r="C4" s="209">
        <f>(equipe!I14/24)*6</f>
        <v>263828.40249999997</v>
      </c>
      <c r="D4" s="209">
        <f>equipe!I18</f>
        <v>185581.44</v>
      </c>
      <c r="E4" s="209">
        <f>serviços!I10+serviços!I12+serviços!I13+serviços!I14</f>
        <v>89916</v>
      </c>
      <c r="F4" s="209">
        <f>(serviços!I11/568)*320</f>
        <v>89408</v>
      </c>
      <c r="G4" s="209">
        <f>(serviços!I8/24)*6</f>
        <v>20773.263</v>
      </c>
      <c r="H4" s="196">
        <f>SUM(C4:G4)</f>
        <v>649507.1055000001</v>
      </c>
      <c r="I4" s="207"/>
      <c r="J4" s="207"/>
      <c r="K4" s="207"/>
      <c r="L4" s="207"/>
      <c r="M4" s="207"/>
      <c r="N4" s="20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8"/>
    </row>
    <row r="5" spans="1:32" ht="30" customHeight="1">
      <c r="A5" s="206">
        <v>2</v>
      </c>
      <c r="B5" s="195" t="s">
        <v>89</v>
      </c>
      <c r="C5" s="209">
        <f>(equipe!I14/24)*16</f>
        <v>703542.4066666666</v>
      </c>
      <c r="D5" s="210"/>
      <c r="E5" s="210"/>
      <c r="F5" s="209">
        <f>(serviços!I11/568)*168</f>
        <v>46939.2</v>
      </c>
      <c r="G5" s="209">
        <f>(serviços!I8/24)*16</f>
        <v>55395.367999999995</v>
      </c>
      <c r="H5" s="196">
        <f>SUM(C5:G5)</f>
        <v>805876.9746666666</v>
      </c>
      <c r="I5" s="197"/>
      <c r="J5" s="197"/>
      <c r="K5" s="197"/>
      <c r="L5" s="197"/>
      <c r="M5" s="197"/>
      <c r="N5" s="19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199"/>
      <c r="AF5" s="198"/>
    </row>
    <row r="6" spans="1:32" ht="30" customHeight="1">
      <c r="A6" s="206">
        <v>3</v>
      </c>
      <c r="B6" s="195" t="s">
        <v>88</v>
      </c>
      <c r="C6" s="209">
        <f>(equipe!I14/24)*2</f>
        <v>87942.80083333333</v>
      </c>
      <c r="D6" s="210"/>
      <c r="E6" s="209">
        <f>serviços!I9</f>
        <v>44881.8</v>
      </c>
      <c r="F6" s="209">
        <f>(serviços!I11/568)*80</f>
        <v>22352</v>
      </c>
      <c r="G6" s="209">
        <f>(serviços!I8/24)*2</f>
        <v>6924.420999999999</v>
      </c>
      <c r="H6" s="196">
        <f>SUM(C6:G6)</f>
        <v>162101.02183333333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207"/>
      <c r="AF6" s="208"/>
    </row>
    <row r="7" spans="1:32" ht="30" customHeight="1" thickBot="1">
      <c r="A7" s="254" t="s">
        <v>91</v>
      </c>
      <c r="B7" s="255"/>
      <c r="C7" s="219">
        <f>C4+C5+C6</f>
        <v>1055313.6099999999</v>
      </c>
      <c r="D7" s="219">
        <f>D4+D5+D6</f>
        <v>185581.44</v>
      </c>
      <c r="E7" s="219">
        <f>E4+E5+E6</f>
        <v>134797.8</v>
      </c>
      <c r="F7" s="219">
        <f>F4+F5+F6</f>
        <v>158699.2</v>
      </c>
      <c r="G7" s="219">
        <f>G4+G5+G6</f>
        <v>83093.052</v>
      </c>
      <c r="H7" s="219">
        <f>H4+H5+H6</f>
        <v>1617485.1020000002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1"/>
    </row>
    <row r="8" spans="1:32" ht="15" thickBot="1">
      <c r="A8" s="192"/>
      <c r="B8" s="192"/>
      <c r="C8" s="192"/>
      <c r="D8" s="192"/>
      <c r="E8" s="192"/>
      <c r="F8" s="192"/>
      <c r="G8" s="21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</row>
    <row r="9" spans="1:32" ht="18.75" customHeight="1">
      <c r="A9" s="243" t="s">
        <v>84</v>
      </c>
      <c r="B9" s="245" t="s">
        <v>101</v>
      </c>
      <c r="C9" s="222"/>
      <c r="D9" s="222"/>
      <c r="E9" s="222"/>
      <c r="F9" s="222"/>
      <c r="G9" s="222"/>
      <c r="H9" s="223" t="s">
        <v>106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</row>
    <row r="10" spans="1:32" ht="14.25">
      <c r="A10" s="244"/>
      <c r="B10" s="246"/>
      <c r="C10" s="224"/>
      <c r="D10" s="224"/>
      <c r="E10" s="224"/>
      <c r="F10" s="224"/>
      <c r="G10" s="224"/>
      <c r="H10" s="225" t="s">
        <v>30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</row>
    <row r="11" spans="1:20" ht="30" customHeight="1">
      <c r="A11" s="202">
        <v>1</v>
      </c>
      <c r="B11" s="203" t="s">
        <v>87</v>
      </c>
      <c r="C11" s="203"/>
      <c r="D11" s="203"/>
      <c r="E11" s="203"/>
      <c r="F11" s="203"/>
      <c r="G11" s="203"/>
      <c r="H11" s="217">
        <f>H4</f>
        <v>649507.1055000001</v>
      </c>
      <c r="I11" s="262"/>
      <c r="J11" s="262"/>
      <c r="K11" s="262"/>
      <c r="L11" s="248"/>
      <c r="M11" s="248"/>
      <c r="N11" s="248"/>
      <c r="O11" s="248"/>
      <c r="P11" s="263"/>
      <c r="Q11" s="263"/>
      <c r="R11" s="263"/>
      <c r="S11" s="263"/>
      <c r="T11" s="263"/>
    </row>
    <row r="12" spans="1:20" ht="30" customHeight="1">
      <c r="A12" s="194"/>
      <c r="B12" s="195" t="s">
        <v>99</v>
      </c>
      <c r="C12" s="209"/>
      <c r="D12" s="209"/>
      <c r="E12" s="195"/>
      <c r="F12" s="195"/>
      <c r="G12" s="195"/>
      <c r="H12" s="204">
        <f>H11/6</f>
        <v>108251.18425</v>
      </c>
      <c r="I12" s="262"/>
      <c r="J12" s="262"/>
      <c r="K12" s="262"/>
      <c r="L12" s="214"/>
      <c r="M12" s="214"/>
      <c r="N12" s="214"/>
      <c r="O12" s="214"/>
      <c r="P12" s="215"/>
      <c r="Q12" s="215"/>
      <c r="R12" s="215"/>
      <c r="S12" s="215"/>
      <c r="T12" s="215"/>
    </row>
    <row r="13" spans="1:20" ht="30" customHeight="1">
      <c r="A13" s="194"/>
      <c r="B13" s="195" t="s">
        <v>100</v>
      </c>
      <c r="C13" s="195"/>
      <c r="D13" s="195"/>
      <c r="E13" s="195"/>
      <c r="F13" s="195"/>
      <c r="G13" s="195"/>
      <c r="H13" s="204">
        <f>H11/6</f>
        <v>108251.18425</v>
      </c>
      <c r="I13" s="262"/>
      <c r="J13" s="262"/>
      <c r="K13" s="262"/>
      <c r="L13" s="214"/>
      <c r="M13" s="214"/>
      <c r="N13" s="214"/>
      <c r="O13" s="214"/>
      <c r="P13" s="215"/>
      <c r="Q13" s="215"/>
      <c r="R13" s="215"/>
      <c r="S13" s="215"/>
      <c r="T13" s="215"/>
    </row>
    <row r="14" spans="1:20" ht="30" customHeight="1">
      <c r="A14" s="194"/>
      <c r="B14" s="195" t="s">
        <v>102</v>
      </c>
      <c r="C14" s="195"/>
      <c r="D14" s="195"/>
      <c r="E14" s="195"/>
      <c r="F14" s="195"/>
      <c r="G14" s="195"/>
      <c r="H14" s="204">
        <f>H11/6</f>
        <v>108251.18425</v>
      </c>
      <c r="I14" s="264"/>
      <c r="J14" s="265"/>
      <c r="K14" s="265"/>
      <c r="L14" s="265"/>
      <c r="M14" s="214"/>
      <c r="N14" s="214"/>
      <c r="O14" s="214"/>
      <c r="P14" s="215"/>
      <c r="Q14" s="215"/>
      <c r="R14" s="215"/>
      <c r="S14" s="215"/>
      <c r="T14" s="215"/>
    </row>
    <row r="15" spans="1:20" ht="30" customHeight="1">
      <c r="A15" s="202">
        <v>2</v>
      </c>
      <c r="B15" s="218" t="s">
        <v>89</v>
      </c>
      <c r="C15" s="203"/>
      <c r="D15" s="203"/>
      <c r="E15" s="203"/>
      <c r="F15" s="203"/>
      <c r="G15" s="203"/>
      <c r="H15" s="217">
        <f>H5</f>
        <v>805876.9746666666</v>
      </c>
      <c r="I15" s="262"/>
      <c r="J15" s="262"/>
      <c r="K15" s="262"/>
      <c r="L15" s="248"/>
      <c r="M15" s="248"/>
      <c r="N15" s="248"/>
      <c r="O15" s="248"/>
      <c r="P15" s="263"/>
      <c r="Q15" s="263"/>
      <c r="R15" s="263"/>
      <c r="S15" s="263"/>
      <c r="T15" s="263"/>
    </row>
    <row r="16" spans="1:20" ht="30" customHeight="1">
      <c r="A16" s="194"/>
      <c r="B16" s="205" t="s">
        <v>103</v>
      </c>
      <c r="C16" s="205"/>
      <c r="D16" s="205"/>
      <c r="E16" s="205"/>
      <c r="F16" s="205"/>
      <c r="G16" s="205"/>
      <c r="H16" s="204">
        <f>H15/16</f>
        <v>50367.31091666666</v>
      </c>
      <c r="I16" s="216"/>
      <c r="J16" s="216"/>
      <c r="K16" s="216"/>
      <c r="L16" s="214"/>
      <c r="M16" s="214"/>
      <c r="N16" s="214"/>
      <c r="O16" s="214"/>
      <c r="P16" s="215"/>
      <c r="Q16" s="215"/>
      <c r="R16" s="215"/>
      <c r="S16" s="215"/>
      <c r="T16" s="215"/>
    </row>
    <row r="17" spans="1:20" ht="30" customHeight="1">
      <c r="A17" s="202">
        <v>3</v>
      </c>
      <c r="B17" s="218" t="s">
        <v>88</v>
      </c>
      <c r="C17" s="203"/>
      <c r="D17" s="203"/>
      <c r="E17" s="203"/>
      <c r="F17" s="203"/>
      <c r="G17" s="203"/>
      <c r="H17" s="217">
        <f>H6</f>
        <v>162101.02183333333</v>
      </c>
      <c r="I17" s="262"/>
      <c r="J17" s="262"/>
      <c r="K17" s="262"/>
      <c r="L17" s="248"/>
      <c r="M17" s="248"/>
      <c r="N17" s="248"/>
      <c r="O17" s="248"/>
      <c r="P17" s="263"/>
      <c r="Q17" s="263"/>
      <c r="R17" s="263"/>
      <c r="S17" s="263"/>
      <c r="T17" s="263"/>
    </row>
    <row r="18" spans="1:20" ht="30" customHeight="1">
      <c r="A18" s="194"/>
      <c r="B18" s="205" t="s">
        <v>104</v>
      </c>
      <c r="C18" s="205"/>
      <c r="D18" s="205"/>
      <c r="E18" s="205"/>
      <c r="F18" s="205"/>
      <c r="G18" s="205"/>
      <c r="H18" s="204">
        <f>H17/2</f>
        <v>81050.51091666667</v>
      </c>
      <c r="I18" s="216"/>
      <c r="J18" s="216"/>
      <c r="K18" s="216"/>
      <c r="L18" s="214"/>
      <c r="M18" s="214"/>
      <c r="N18" s="214"/>
      <c r="O18" s="214"/>
      <c r="P18" s="215"/>
      <c r="Q18" s="215"/>
      <c r="R18" s="215"/>
      <c r="S18" s="215"/>
      <c r="T18" s="215"/>
    </row>
    <row r="19" spans="1:20" ht="30" customHeight="1">
      <c r="A19" s="194"/>
      <c r="B19" s="205" t="s">
        <v>105</v>
      </c>
      <c r="C19" s="205"/>
      <c r="D19" s="205"/>
      <c r="E19" s="205"/>
      <c r="F19" s="205"/>
      <c r="G19" s="205"/>
      <c r="H19" s="204">
        <f>H17/2</f>
        <v>81050.51091666667</v>
      </c>
      <c r="I19" s="216"/>
      <c r="J19" s="216"/>
      <c r="K19" s="216"/>
      <c r="L19" s="214"/>
      <c r="M19" s="214"/>
      <c r="N19" s="214"/>
      <c r="O19" s="214"/>
      <c r="P19" s="215"/>
      <c r="Q19" s="215"/>
      <c r="R19" s="215"/>
      <c r="S19" s="215"/>
      <c r="T19" s="215"/>
    </row>
    <row r="20" spans="1:20" ht="30" customHeight="1" thickBot="1">
      <c r="A20" s="254" t="s">
        <v>91</v>
      </c>
      <c r="B20" s="255"/>
      <c r="C20" s="226"/>
      <c r="D20" s="226"/>
      <c r="E20" s="226"/>
      <c r="F20" s="226"/>
      <c r="G20" s="226"/>
      <c r="H20" s="219">
        <f>H11+H15+H17</f>
        <v>1617485.1020000002</v>
      </c>
      <c r="I20" s="260"/>
      <c r="J20" s="260"/>
      <c r="K20" s="260"/>
      <c r="L20" s="262"/>
      <c r="M20" s="262"/>
      <c r="N20" s="262"/>
      <c r="O20" s="262"/>
      <c r="P20" s="261"/>
      <c r="Q20" s="261"/>
      <c r="R20" s="261"/>
      <c r="S20" s="261"/>
      <c r="T20" s="261"/>
    </row>
  </sheetData>
  <sheetProtection/>
  <mergeCells count="33">
    <mergeCell ref="I20:K20"/>
    <mergeCell ref="P20:T20"/>
    <mergeCell ref="L20:O20"/>
    <mergeCell ref="A20:B20"/>
    <mergeCell ref="I11:K11"/>
    <mergeCell ref="I15:K15"/>
    <mergeCell ref="L15:O15"/>
    <mergeCell ref="L17:O17"/>
    <mergeCell ref="I12:K12"/>
    <mergeCell ref="P11:T11"/>
    <mergeCell ref="P15:T15"/>
    <mergeCell ref="P17:T17"/>
    <mergeCell ref="I17:K17"/>
    <mergeCell ref="I13:K13"/>
    <mergeCell ref="I14:L14"/>
    <mergeCell ref="I2:AF2"/>
    <mergeCell ref="A1:AF1"/>
    <mergeCell ref="A2:A3"/>
    <mergeCell ref="B2:B3"/>
    <mergeCell ref="A7:B7"/>
    <mergeCell ref="C2:C3"/>
    <mergeCell ref="D2:D3"/>
    <mergeCell ref="E2:E3"/>
    <mergeCell ref="G2:G3"/>
    <mergeCell ref="F2:F3"/>
    <mergeCell ref="A9:A10"/>
    <mergeCell ref="B9:B10"/>
    <mergeCell ref="L9:O9"/>
    <mergeCell ref="P9:T9"/>
    <mergeCell ref="L11:O11"/>
    <mergeCell ref="I9:K10"/>
    <mergeCell ref="P10:T10"/>
    <mergeCell ref="L10:O10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LÚCIA</dc:creator>
  <cp:keywords/>
  <dc:description/>
  <cp:lastModifiedBy>Cliente</cp:lastModifiedBy>
  <cp:lastPrinted>2015-01-24T18:10:36Z</cp:lastPrinted>
  <dcterms:created xsi:type="dcterms:W3CDTF">2015-01-15T21:49:40Z</dcterms:created>
  <dcterms:modified xsi:type="dcterms:W3CDTF">2015-03-31T17:45:10Z</dcterms:modified>
  <cp:category/>
  <cp:version/>
  <cp:contentType/>
  <cp:contentStatus/>
</cp:coreProperties>
</file>